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35" yWindow="495" windowWidth="9600" windowHeight="9120" tabRatio="528" activeTab="0"/>
  </bookViews>
  <sheets>
    <sheet name="РЕЕСТР" sheetId="1" r:id="rId1"/>
  </sheets>
  <definedNames>
    <definedName name="_xlnm._FilterDatabase" localSheetId="0" hidden="1">'РЕЕСТР'!$A$2:$AJ$3</definedName>
    <definedName name="_xlnm.Print_Area" localSheetId="0">'РЕЕСТР'!$A$1:$AF$5</definedName>
  </definedNames>
  <calcPr fullCalcOnLoad="1" refMode="R1C1"/>
</workbook>
</file>

<file path=xl/sharedStrings.xml><?xml version="1.0" encoding="utf-8"?>
<sst xmlns="http://schemas.openxmlformats.org/spreadsheetml/2006/main" count="84" uniqueCount="71">
  <si>
    <t>№ п/п</t>
  </si>
  <si>
    <t>Категория надежности</t>
  </si>
  <si>
    <t>Примечание</t>
  </si>
  <si>
    <t>Наименование подключаемого объекта</t>
  </si>
  <si>
    <t>Адрес подключаемого объекта</t>
  </si>
  <si>
    <t>Категория учета</t>
  </si>
  <si>
    <t>Физическое лицо</t>
  </si>
  <si>
    <t>Тариф</t>
  </si>
  <si>
    <t>ВСЕГО</t>
  </si>
  <si>
    <t>Юридическое лицо</t>
  </si>
  <si>
    <t>Класс напряжения, кВ</t>
  </si>
  <si>
    <t>Присоединенная мощность объекта, кВА</t>
  </si>
  <si>
    <t>Категории надежности</t>
  </si>
  <si>
    <t>Критерий отбора</t>
  </si>
  <si>
    <t>Наименование критерия</t>
  </si>
  <si>
    <t>Итого</t>
  </si>
  <si>
    <t>Кол-во, шт.</t>
  </si>
  <si>
    <t>Присоединенная мощность объекта, кВт</t>
  </si>
  <si>
    <t>Косинус φ</t>
  </si>
  <si>
    <t>Классификация по присоединенной мощности объекта (кВт)</t>
  </si>
  <si>
    <t>P &lt;= 15 кВт</t>
  </si>
  <si>
    <t>Наименование юридического / физического лица</t>
  </si>
  <si>
    <t>Физические / Юридические лица</t>
  </si>
  <si>
    <t>Класс сети, кВ</t>
  </si>
  <si>
    <t>Тип подключения</t>
  </si>
  <si>
    <t>Основное</t>
  </si>
  <si>
    <t>Тип подключения: основное или временное - строительно-монтажные работы</t>
  </si>
  <si>
    <t>Местонахождение объекта</t>
  </si>
  <si>
    <t>Статистика по реестру: Итоги по критериям: Ед.изм.</t>
  </si>
  <si>
    <t>Проверка:</t>
  </si>
  <si>
    <t>Класс сети, В</t>
  </si>
  <si>
    <t>№ договора</t>
  </si>
  <si>
    <t>Дата заключения договора</t>
  </si>
  <si>
    <t>Дата создания договора</t>
  </si>
  <si>
    <t>Дата присоединения</t>
  </si>
  <si>
    <t>Статус договора</t>
  </si>
  <si>
    <t>Точка присоединения</t>
  </si>
  <si>
    <t>Тариф по приказу РЭК, руб. / (руб./кВт)</t>
  </si>
  <si>
    <t>Дата оплаты</t>
  </si>
  <si>
    <t>№ ТУ</t>
  </si>
  <si>
    <t>Дата выдачи ТУ</t>
  </si>
  <si>
    <t>Статус присоединения</t>
  </si>
  <si>
    <t>Срок действия ТУ, год</t>
  </si>
  <si>
    <t>Статус ТУ</t>
  </si>
  <si>
    <t>Временное</t>
  </si>
  <si>
    <t>Расчетная сумма по договору без НДС, руб.</t>
  </si>
  <si>
    <t>Фактическая сумма оплаты по договору с НДС, руб.</t>
  </si>
  <si>
    <t>Расчетная сумма по договору c НДС, руб.</t>
  </si>
  <si>
    <t>Тип организации</t>
  </si>
  <si>
    <t>Справочно: НДС, %</t>
  </si>
  <si>
    <t>Рассрочка платежа (есть/нет)</t>
  </si>
  <si>
    <t>Количество выполненных подключений:</t>
  </si>
  <si>
    <t>Кол-во источников для оплаты</t>
  </si>
  <si>
    <t>Месяц</t>
  </si>
  <si>
    <t>15 &lt; P &lt;= 150 кВт</t>
  </si>
  <si>
    <t>150 &lt; P &lt;= 670 кВт</t>
  </si>
  <si>
    <t>P &gt; 670 кВт</t>
  </si>
  <si>
    <t>основное</t>
  </si>
  <si>
    <t>есть</t>
  </si>
  <si>
    <t>г. Северск</t>
  </si>
  <si>
    <t>Театрально-постановочное освещение</t>
  </si>
  <si>
    <t>пр. Коммунистический,39</t>
  </si>
  <si>
    <t xml:space="preserve">ТП-118, ф.8, ТП-142, ф.4 </t>
  </si>
  <si>
    <t>08/10/2013</t>
  </si>
  <si>
    <t>117</t>
  </si>
  <si>
    <t>март</t>
  </si>
  <si>
    <t>Дата поступления заявки</t>
  </si>
  <si>
    <t>ЮЛ</t>
  </si>
  <si>
    <t>01.03.2013</t>
  </si>
  <si>
    <t>Реестр технологических присоединений ООО "Электросети" март 2013</t>
  </si>
  <si>
    <t xml:space="preserve"> пр. Коммунистический,39. Театрально-постанов. освещение, пр. Коммунистический,39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</si>
</sst>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dd/mm/yy;@"/>
    <numFmt numFmtId="172" formatCode="mmm/yyyy"/>
  </numFmts>
  <fonts count="8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0"/>
    </font>
    <font>
      <b/>
      <sz val="12"/>
      <name val="Times New Roman"/>
      <family val="1"/>
    </font>
    <font>
      <sz val="8"/>
      <name val="Tahoma"/>
      <family val="2"/>
    </font>
    <font>
      <u val="single"/>
      <sz val="8.5"/>
      <color indexed="12"/>
      <name val="Times New Roman"/>
      <family val="0"/>
    </font>
    <font>
      <u val="single"/>
      <sz val="8.5"/>
      <color indexed="36"/>
      <name val="Times New Roman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8" fontId="2" fillId="0" borderId="0" xfId="0" applyNumberFormat="1" applyFont="1" applyFill="1" applyBorder="1" applyAlignment="1" applyProtection="1">
      <alignment horizontal="right" vertical="center" wrapText="1"/>
      <protection/>
    </xf>
    <xf numFmtId="14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169" fontId="1" fillId="2" borderId="5" xfId="0" applyNumberFormat="1" applyFont="1" applyFill="1" applyBorder="1" applyAlignment="1" applyProtection="1">
      <alignment horizontal="right" vertical="center" wrapText="1"/>
      <protection/>
    </xf>
    <xf numFmtId="169" fontId="1" fillId="0" borderId="5" xfId="0" applyNumberFormat="1" applyFont="1" applyFill="1" applyBorder="1" applyAlignment="1" applyProtection="1">
      <alignment horizontal="right" vertical="center" wrapText="1"/>
      <protection/>
    </xf>
    <xf numFmtId="169" fontId="1" fillId="3" borderId="5" xfId="0" applyNumberFormat="1" applyFont="1" applyFill="1" applyBorder="1" applyAlignment="1" applyProtection="1">
      <alignment horizontal="right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4" fontId="2" fillId="0" borderId="6" xfId="0" applyNumberFormat="1" applyFont="1" applyFill="1" applyBorder="1" applyAlignment="1" applyProtection="1">
      <alignment horizontal="left" vertical="center" wrapText="1"/>
      <protection/>
    </xf>
    <xf numFmtId="169" fontId="2" fillId="0" borderId="1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1" xfId="0" applyNumberFormat="1" applyFont="1" applyFill="1" applyBorder="1" applyAlignment="1" applyProtection="1">
      <alignment horizontal="right" vertical="center" wrapText="1"/>
      <protection/>
    </xf>
    <xf numFmtId="168" fontId="2" fillId="5" borderId="2" xfId="0" applyNumberFormat="1" applyFont="1" applyFill="1" applyBorder="1" applyAlignment="1" applyProtection="1">
      <alignment horizontal="right" vertical="center" wrapText="1"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Alignment="1" applyProtection="1">
      <alignment/>
      <protection/>
    </xf>
    <xf numFmtId="3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2" fontId="3" fillId="0" borderId="0" xfId="0" applyNumberFormat="1" applyFont="1" applyAlignment="1" applyProtection="1">
      <alignment horizontal="right" vertical="center" wrapText="1"/>
      <protection/>
    </xf>
    <xf numFmtId="169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2" fillId="0" borderId="5" xfId="0" applyNumberFormat="1" applyFont="1" applyFill="1" applyBorder="1" applyAlignment="1" applyProtection="1">
      <alignment horizontal="left" vertical="center" wrapText="1"/>
      <protection/>
    </xf>
    <xf numFmtId="169" fontId="2" fillId="0" borderId="6" xfId="0" applyNumberFormat="1" applyFont="1" applyFill="1" applyBorder="1" applyAlignment="1" applyProtection="1">
      <alignment horizontal="right" vertical="center" wrapText="1"/>
      <protection/>
    </xf>
    <xf numFmtId="169" fontId="2" fillId="0" borderId="5" xfId="0" applyNumberFormat="1" applyFont="1" applyFill="1" applyBorder="1" applyAlignment="1" applyProtection="1">
      <alignment horizontal="right" vertical="center" wrapText="1"/>
      <protection/>
    </xf>
    <xf numFmtId="3" fontId="2" fillId="0" borderId="6" xfId="0" applyNumberFormat="1" applyFont="1" applyFill="1" applyBorder="1" applyAlignment="1" applyProtection="1">
      <alignment horizontal="right" vertical="center" wrapText="1"/>
      <protection/>
    </xf>
    <xf numFmtId="3" fontId="2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left" vertical="center" wrapText="1"/>
      <protection/>
    </xf>
    <xf numFmtId="4" fontId="2" fillId="0" borderId="2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169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1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5" xfId="0" applyNumberFormat="1" applyBorder="1" applyAlignment="1">
      <alignment horizontal="center" vertical="center"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5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J48"/>
  <sheetViews>
    <sheetView tabSelected="1" zoomScale="85" zoomScaleNormal="85" zoomScaleSheetLayoutView="100" workbookViewId="0" topLeftCell="A1">
      <selection activeCell="B3" sqref="B3"/>
    </sheetView>
  </sheetViews>
  <sheetFormatPr defaultColWidth="9.33203125" defaultRowHeight="12.75"/>
  <cols>
    <col min="1" max="1" width="9.33203125" style="7" customWidth="1"/>
    <col min="2" max="2" width="25" style="7" customWidth="1"/>
    <col min="3" max="3" width="18.33203125" style="7" customWidth="1"/>
    <col min="4" max="4" width="16.5" style="7" customWidth="1"/>
    <col min="5" max="5" width="13.16015625" style="7" customWidth="1"/>
    <col min="6" max="6" width="11.33203125" style="7" customWidth="1"/>
    <col min="7" max="7" width="23.16015625" style="7" customWidth="1"/>
    <col min="8" max="9" width="20.33203125" style="7" customWidth="1"/>
    <col min="10" max="10" width="30.83203125" style="7" customWidth="1"/>
    <col min="11" max="11" width="17.66015625" style="7" customWidth="1"/>
    <col min="12" max="13" width="30.83203125" style="7" customWidth="1"/>
    <col min="14" max="14" width="21.16015625" style="7" customWidth="1"/>
    <col min="15" max="16" width="23" style="7" customWidth="1"/>
    <col min="17" max="17" width="22.5" style="7" customWidth="1"/>
    <col min="18" max="19" width="18.5" style="7" customWidth="1"/>
    <col min="20" max="20" width="13.16015625" style="41" customWidth="1"/>
    <col min="21" max="21" width="18.83203125" style="7" customWidth="1"/>
    <col min="22" max="22" width="20.33203125" style="7" customWidth="1"/>
    <col min="23" max="23" width="13.16015625" style="41" customWidth="1"/>
    <col min="24" max="24" width="14.5" style="7" customWidth="1"/>
    <col min="25" max="26" width="17.5" style="7" customWidth="1"/>
    <col min="27" max="27" width="18.33203125" style="7" customWidth="1"/>
    <col min="28" max="28" width="17" style="7" customWidth="1"/>
    <col min="29" max="29" width="14.66015625" style="41" customWidth="1"/>
    <col min="30" max="30" width="14.83203125" style="41" customWidth="1"/>
    <col min="31" max="31" width="13.16015625" style="41" customWidth="1"/>
    <col min="32" max="34" width="19" style="7" customWidth="1"/>
    <col min="35" max="35" width="18.16015625" style="7" customWidth="1"/>
    <col min="36" max="36" width="16" style="7" customWidth="1"/>
    <col min="37" max="16384" width="9.33203125" style="7" customWidth="1"/>
  </cols>
  <sheetData>
    <row r="1" spans="1:35" ht="18.75">
      <c r="A1" s="76" t="s">
        <v>69</v>
      </c>
      <c r="B1" s="77"/>
      <c r="C1" s="77"/>
      <c r="D1" s="77"/>
      <c r="E1" s="77"/>
      <c r="F1" s="77"/>
      <c r="G1" s="77"/>
      <c r="AF1" s="49" t="s">
        <v>49</v>
      </c>
      <c r="AG1" s="64"/>
      <c r="AH1" s="64"/>
      <c r="AI1" s="50">
        <v>18</v>
      </c>
    </row>
    <row r="2" spans="1:36" ht="38.25">
      <c r="A2" s="9" t="s">
        <v>0</v>
      </c>
      <c r="B2" s="9" t="s">
        <v>21</v>
      </c>
      <c r="C2" s="9" t="s">
        <v>3</v>
      </c>
      <c r="D2" s="9" t="s">
        <v>4</v>
      </c>
      <c r="E2" s="9" t="s">
        <v>27</v>
      </c>
      <c r="F2" s="9" t="s">
        <v>24</v>
      </c>
      <c r="G2" s="9" t="s">
        <v>36</v>
      </c>
      <c r="H2" s="9" t="s">
        <v>5</v>
      </c>
      <c r="I2" s="9" t="s">
        <v>48</v>
      </c>
      <c r="J2" s="9" t="s">
        <v>17</v>
      </c>
      <c r="K2" s="9" t="s">
        <v>18</v>
      </c>
      <c r="L2" s="9" t="s">
        <v>11</v>
      </c>
      <c r="M2" s="9" t="s">
        <v>19</v>
      </c>
      <c r="N2" s="9" t="s">
        <v>37</v>
      </c>
      <c r="O2" s="9" t="s">
        <v>45</v>
      </c>
      <c r="P2" s="9" t="s">
        <v>47</v>
      </c>
      <c r="Q2" s="9" t="s">
        <v>46</v>
      </c>
      <c r="R2" s="9" t="s">
        <v>38</v>
      </c>
      <c r="S2" s="9" t="s">
        <v>50</v>
      </c>
      <c r="T2" s="9" t="s">
        <v>31</v>
      </c>
      <c r="U2" s="9" t="s">
        <v>33</v>
      </c>
      <c r="V2" s="9" t="s">
        <v>32</v>
      </c>
      <c r="W2" s="9" t="s">
        <v>39</v>
      </c>
      <c r="X2" s="9" t="s">
        <v>40</v>
      </c>
      <c r="Y2" s="9" t="s">
        <v>42</v>
      </c>
      <c r="Z2" s="9" t="s">
        <v>43</v>
      </c>
      <c r="AA2" s="9" t="s">
        <v>41</v>
      </c>
      <c r="AB2" s="9" t="s">
        <v>34</v>
      </c>
      <c r="AC2" s="9" t="s">
        <v>1</v>
      </c>
      <c r="AD2" s="9" t="s">
        <v>10</v>
      </c>
      <c r="AE2" s="9" t="s">
        <v>30</v>
      </c>
      <c r="AF2" s="9" t="s">
        <v>35</v>
      </c>
      <c r="AG2" s="9" t="s">
        <v>52</v>
      </c>
      <c r="AH2" s="9" t="s">
        <v>66</v>
      </c>
      <c r="AI2" s="9" t="s">
        <v>2</v>
      </c>
      <c r="AJ2" s="9" t="s">
        <v>53</v>
      </c>
    </row>
    <row r="3" spans="1:36" s="29" customFormat="1" ht="63.75">
      <c r="A3" s="10">
        <v>1</v>
      </c>
      <c r="B3" s="69" t="s">
        <v>70</v>
      </c>
      <c r="C3" s="70" t="s">
        <v>60</v>
      </c>
      <c r="D3" s="70" t="s">
        <v>61</v>
      </c>
      <c r="E3" s="70" t="s">
        <v>59</v>
      </c>
      <c r="F3" s="70" t="s">
        <v>57</v>
      </c>
      <c r="G3" s="70" t="s">
        <v>62</v>
      </c>
      <c r="H3" s="70" t="s">
        <v>9</v>
      </c>
      <c r="I3" s="1" t="s">
        <v>67</v>
      </c>
      <c r="J3" s="71">
        <v>56</v>
      </c>
      <c r="K3" s="72">
        <v>0.98</v>
      </c>
      <c r="L3" s="35">
        <f>IF(OR(J3="",K3=""),"-",ROUND(J3/K3,1))</f>
        <v>57.1</v>
      </c>
      <c r="M3" s="33" t="str">
        <f>IF(OR(J3="",L3=""),"-",IF(J3&gt;670,"P &gt; 670 кВт",IF(J3&gt;150,"150 &lt; P &lt;= 670 кВт",IF(J3&gt;15,"15 &lt; P &lt;= 150 кВт",IF(J3&gt;15,"15 &lt; P &lt;= 150 кВт",IF(J3&lt;=15,"P &lt;= 15 кВт","ошибка"))))))</f>
        <v>15 &lt; P &lt;= 150 кВт</v>
      </c>
      <c r="N3" s="2">
        <v>779</v>
      </c>
      <c r="O3" s="34">
        <f>IF(OR(M3="",M3="-"),"-",IF(M3=$H$27,N3/1.18,ROUND(J3*N3*AG3,2)))</f>
        <v>87248</v>
      </c>
      <c r="P3" s="34">
        <f>ROUND(O3*(1+$AI$1/100),2)</f>
        <v>102952.64</v>
      </c>
      <c r="Q3" s="2"/>
      <c r="R3" s="30"/>
      <c r="S3" s="73" t="s">
        <v>58</v>
      </c>
      <c r="T3" s="74" t="s">
        <v>63</v>
      </c>
      <c r="U3" s="74" t="s">
        <v>68</v>
      </c>
      <c r="V3" s="73">
        <v>41344</v>
      </c>
      <c r="W3" s="74" t="s">
        <v>64</v>
      </c>
      <c r="X3" s="73">
        <v>41333</v>
      </c>
      <c r="Y3" s="31">
        <v>1</v>
      </c>
      <c r="Z3" s="32" t="str">
        <f ca="1">IF(OR(X3="",X3="-"),"-",IF(DATE(YEAR(X3)+Y3,MONTH(X3)+0,DAY(X3)+0)&gt;=TODAY(),"Действует","Прекращено"))</f>
        <v>Прекращено</v>
      </c>
      <c r="AA3" s="32" t="str">
        <f>IF(OR(AB3="",AB3="-"),"Не выполнено","Выполнено")</f>
        <v>Не выполнено</v>
      </c>
      <c r="AB3" s="30"/>
      <c r="AC3" s="44">
        <v>2</v>
      </c>
      <c r="AD3" s="45">
        <v>0.4</v>
      </c>
      <c r="AE3" s="48">
        <v>380</v>
      </c>
      <c r="AF3" s="32" t="str">
        <f>IF(AND(OR(T3="",T3="-"),OR(U3="",U3="-")),"Не заключен",IF(OR(V3="",V3="-"),"В оформлении","Заключен"))</f>
        <v>Заключен</v>
      </c>
      <c r="AG3" s="65">
        <v>2</v>
      </c>
      <c r="AH3" s="75">
        <v>41330</v>
      </c>
      <c r="AI3" s="70"/>
      <c r="AJ3" s="68" t="s">
        <v>65</v>
      </c>
    </row>
    <row r="4" spans="1:35" ht="12.75">
      <c r="A4" s="3"/>
      <c r="B4" s="4"/>
      <c r="C4" s="46"/>
      <c r="D4" s="4"/>
      <c r="E4" s="4"/>
      <c r="F4" s="4"/>
      <c r="H4" s="4"/>
      <c r="I4" s="4"/>
      <c r="J4" s="5"/>
      <c r="K4" s="5"/>
      <c r="L4" s="5"/>
      <c r="M4" s="4"/>
      <c r="N4" s="3"/>
      <c r="O4" s="3"/>
      <c r="P4" s="3"/>
      <c r="Q4" s="3"/>
      <c r="R4" s="3"/>
      <c r="S4" s="3"/>
      <c r="T4" s="3"/>
      <c r="U4" s="4"/>
      <c r="V4" s="4"/>
      <c r="W4" s="3"/>
      <c r="X4" s="4"/>
      <c r="Y4" s="4"/>
      <c r="Z4" s="4"/>
      <c r="AA4" s="4"/>
      <c r="AB4" s="6"/>
      <c r="AC4" s="3"/>
      <c r="AD4" s="3"/>
      <c r="AE4" s="3"/>
      <c r="AF4" s="4"/>
      <c r="AG4" s="4"/>
      <c r="AH4" s="4"/>
      <c r="AI4" s="4"/>
    </row>
    <row r="5" spans="7:31" s="37" customFormat="1" ht="15.75">
      <c r="G5" s="39" t="s">
        <v>8</v>
      </c>
      <c r="H5" s="38" t="str">
        <f>CONCATENATE(SUBTOTAL(3,$H$3:$H$4)," шт.")</f>
        <v>1 шт.</v>
      </c>
      <c r="I5" s="38"/>
      <c r="J5" s="14" t="str">
        <f>CONCATENATE(SUBTOTAL(9,$J$3:$J$4)," кВт")</f>
        <v>56 кВт</v>
      </c>
      <c r="K5" s="14" t="str">
        <f>CONCATENATE(ROUND(SUBTOTAL(1,$K$3:$K$4),2)," сред.зн.")</f>
        <v>0,98 сред.зн.</v>
      </c>
      <c r="L5" s="52" t="str">
        <f>CONCATENATE(SUBTOTAL(9,$L$3:$L$4)," кВА")</f>
        <v>57,1 кВА</v>
      </c>
      <c r="M5" s="38" t="str">
        <f>CONCATENATE(SUBTOTAL(3,$M$3:$M$4)," шт.")</f>
        <v>1 шт.</v>
      </c>
      <c r="N5" s="38" t="str">
        <f>CONCATENATE(ROUND(SUBTOTAL(1,$N$3:$N$4),2)," сред.зн.")</f>
        <v>779 сред.зн.</v>
      </c>
      <c r="O5" s="40">
        <f>(ROUND(SUBTOTAL(9,$O$3:$O$4),2))</f>
        <v>87248</v>
      </c>
      <c r="P5" s="40">
        <f>(ROUND(SUBTOTAL(9,$P$3:$P$4),2))</f>
        <v>102952.64</v>
      </c>
      <c r="Q5" s="40" t="str">
        <f>IF(SUM($Q$3:$Q$4)=0,"-",(ROUND(SUBTOTAL(9,$Q$3:$Q$4),2)))</f>
        <v>-</v>
      </c>
      <c r="T5" s="42"/>
      <c r="U5" s="51"/>
      <c r="V5" s="51"/>
      <c r="W5" s="51"/>
      <c r="X5" s="51"/>
      <c r="AA5" s="38" t="s">
        <v>51</v>
      </c>
      <c r="AB5" s="39" t="str">
        <f>CONCATENATE(SUBTOTAL(3,$AB$3:$AB$4)," шт.")</f>
        <v>0 шт.</v>
      </c>
      <c r="AC5" s="42"/>
      <c r="AD5" s="42"/>
      <c r="AE5" s="42"/>
    </row>
    <row r="6" ht="12.75"/>
    <row r="7" spans="5:27" ht="15.75">
      <c r="E7" s="16"/>
      <c r="G7" s="13" t="s">
        <v>28</v>
      </c>
      <c r="Z7" s="36"/>
      <c r="AA7" s="36"/>
    </row>
    <row r="8" spans="1:31" s="15" customFormat="1" ht="25.5">
      <c r="A8" s="16"/>
      <c r="B8" s="16"/>
      <c r="C8" s="16"/>
      <c r="D8" s="66"/>
      <c r="F8" s="16"/>
      <c r="G8" s="9" t="s">
        <v>14</v>
      </c>
      <c r="H8" s="9" t="s">
        <v>13</v>
      </c>
      <c r="I8" s="9"/>
      <c r="J8" s="9" t="s">
        <v>17</v>
      </c>
      <c r="K8" s="9"/>
      <c r="L8" s="9" t="s">
        <v>11</v>
      </c>
      <c r="M8" s="9" t="s">
        <v>16</v>
      </c>
      <c r="T8" s="43"/>
      <c r="W8" s="43"/>
      <c r="AC8" s="43"/>
      <c r="AD8" s="43"/>
      <c r="AE8" s="43"/>
    </row>
    <row r="9" spans="1:13" ht="12.75">
      <c r="A9" s="36"/>
      <c r="E9" s="15"/>
      <c r="G9" s="78" t="s">
        <v>22</v>
      </c>
      <c r="H9" s="8" t="s">
        <v>6</v>
      </c>
      <c r="I9" s="8"/>
      <c r="J9" s="12">
        <f>SUMIF($H$3:$H$4,H9,$J$3:$J$4)</f>
        <v>0</v>
      </c>
      <c r="K9" s="12"/>
      <c r="L9" s="12">
        <f>SUMIF($H$3:$H$4,H9,$L$3:$L$4)</f>
        <v>0</v>
      </c>
      <c r="M9" s="17">
        <f>COUNTIF($H$3:$H$4,H9)</f>
        <v>0</v>
      </c>
    </row>
    <row r="10" spans="5:13" ht="25.5">
      <c r="E10" s="15"/>
      <c r="F10" s="47"/>
      <c r="G10" s="78"/>
      <c r="H10" s="8" t="s">
        <v>9</v>
      </c>
      <c r="I10" s="8"/>
      <c r="J10" s="12">
        <f>SUMIF($H$3:$H$4,H10,$J$3:$J$4)</f>
        <v>56</v>
      </c>
      <c r="K10" s="12"/>
      <c r="L10" s="12">
        <f>SUMIF($H$3:$H$4,H10,$L$3:$L$4)</f>
        <v>57.1</v>
      </c>
      <c r="M10" s="17">
        <f>COUNTIF($H$3:$H$4,H10)</f>
        <v>1</v>
      </c>
    </row>
    <row r="11" spans="5:13" ht="12.75">
      <c r="E11" s="15"/>
      <c r="G11" s="18" t="s">
        <v>15</v>
      </c>
      <c r="H11" s="18"/>
      <c r="I11" s="18"/>
      <c r="J11" s="19">
        <f>SUM(J9:J10)</f>
        <v>56</v>
      </c>
      <c r="K11" s="20"/>
      <c r="L11" s="21">
        <f>SUM(L9:L10)</f>
        <v>57.1</v>
      </c>
      <c r="M11" s="22">
        <f>SUM(M9:M10)</f>
        <v>1</v>
      </c>
    </row>
    <row r="12" spans="5:13" ht="12.75">
      <c r="E12" s="15"/>
      <c r="G12" s="78" t="s">
        <v>12</v>
      </c>
      <c r="H12" s="11">
        <v>1</v>
      </c>
      <c r="I12" s="11"/>
      <c r="J12" s="12">
        <f>SUMIF($AC$3:$AC$4,H12,$J$3:$J$4)</f>
        <v>0</v>
      </c>
      <c r="K12" s="12"/>
      <c r="L12" s="12">
        <f>SUMIF($AC$3:$AC$4,H12,$L$3:$L$4)</f>
        <v>0</v>
      </c>
      <c r="M12" s="17">
        <f>COUNTIF($AC$3:$AC$4,H12)</f>
        <v>0</v>
      </c>
    </row>
    <row r="13" spans="5:13" ht="12.75">
      <c r="E13" s="15"/>
      <c r="G13" s="78"/>
      <c r="H13" s="11">
        <v>2</v>
      </c>
      <c r="I13" s="11"/>
      <c r="J13" s="12">
        <f>SUMIF($AC$3:$AC$4,H13,$J$3:$J$4)</f>
        <v>56</v>
      </c>
      <c r="K13" s="12"/>
      <c r="L13" s="12">
        <f>SUMIF($AC$3:$AC$4,H13,$L$3:$L$4)</f>
        <v>57.1</v>
      </c>
      <c r="M13" s="17">
        <f>COUNTIF($AC$3:$AC$4,H13)</f>
        <v>1</v>
      </c>
    </row>
    <row r="14" spans="5:13" ht="12.75">
      <c r="E14" s="15"/>
      <c r="G14" s="79"/>
      <c r="H14" s="23">
        <v>3</v>
      </c>
      <c r="I14" s="23"/>
      <c r="J14" s="12">
        <f>SUMIF($AC$3:$AC$4,H14,$J$3:$J$4)</f>
        <v>0</v>
      </c>
      <c r="K14" s="12"/>
      <c r="L14" s="12">
        <f>SUMIF($AC$3:$AC$4,H14,$L$3:$L$4)</f>
        <v>0</v>
      </c>
      <c r="M14" s="17">
        <f>COUNTIF($AC$3:$AC$4,H14)</f>
        <v>0</v>
      </c>
    </row>
    <row r="15" spans="5:13" ht="12.75">
      <c r="E15" s="15"/>
      <c r="G15" s="63" t="s">
        <v>15</v>
      </c>
      <c r="H15" s="18"/>
      <c r="I15" s="18"/>
      <c r="J15" s="19">
        <f>SUM(J12:J14)</f>
        <v>56</v>
      </c>
      <c r="K15" s="20"/>
      <c r="L15" s="21">
        <f>SUM(L12:L14)</f>
        <v>57.1</v>
      </c>
      <c r="M15" s="22">
        <f>SUM(M12:M14)</f>
        <v>1</v>
      </c>
    </row>
    <row r="16" spans="5:13" ht="12.75">
      <c r="E16" s="15"/>
      <c r="G16" s="83" t="s">
        <v>7</v>
      </c>
      <c r="H16" s="61">
        <v>779</v>
      </c>
      <c r="I16" s="24"/>
      <c r="J16" s="12">
        <f aca="true" t="shared" si="0" ref="J16:J21">SUMIF($N$3:$N$4,H16,$J$3:$J$4)</f>
        <v>56</v>
      </c>
      <c r="K16" s="12"/>
      <c r="L16" s="12">
        <f aca="true" t="shared" si="1" ref="L16:L21">SUMIF($N$3:$N$4,H16,$L$3:$L$4)</f>
        <v>57.1</v>
      </c>
      <c r="M16" s="17">
        <f aca="true" t="shared" si="2" ref="M16:M21">COUNTIF($N$3:$N$4,H16)</f>
        <v>1</v>
      </c>
    </row>
    <row r="17" spans="5:13" ht="12.75">
      <c r="E17" s="15"/>
      <c r="G17" s="84"/>
      <c r="H17" s="61">
        <v>550</v>
      </c>
      <c r="I17" s="24"/>
      <c r="J17" s="12">
        <f t="shared" si="0"/>
        <v>0</v>
      </c>
      <c r="K17" s="12"/>
      <c r="L17" s="12">
        <f t="shared" si="1"/>
        <v>0</v>
      </c>
      <c r="M17" s="17">
        <f t="shared" si="2"/>
        <v>0</v>
      </c>
    </row>
    <row r="18" spans="5:13" ht="12.75">
      <c r="E18" s="15"/>
      <c r="G18" s="84"/>
      <c r="H18" s="61">
        <v>325.83</v>
      </c>
      <c r="I18" s="24"/>
      <c r="J18" s="12">
        <f t="shared" si="0"/>
        <v>0</v>
      </c>
      <c r="K18" s="12"/>
      <c r="L18" s="12">
        <f t="shared" si="1"/>
        <v>0</v>
      </c>
      <c r="M18" s="17">
        <f t="shared" si="2"/>
        <v>0</v>
      </c>
    </row>
    <row r="19" spans="5:13" ht="12.75">
      <c r="E19" s="15"/>
      <c r="G19" s="84"/>
      <c r="H19" s="62">
        <v>1779</v>
      </c>
      <c r="I19" s="25"/>
      <c r="J19" s="12">
        <f t="shared" si="0"/>
        <v>0</v>
      </c>
      <c r="K19" s="12"/>
      <c r="L19" s="12">
        <f t="shared" si="1"/>
        <v>0</v>
      </c>
      <c r="M19" s="17">
        <f t="shared" si="2"/>
        <v>0</v>
      </c>
    </row>
    <row r="20" spans="5:13" ht="12.75">
      <c r="E20" s="15"/>
      <c r="G20" s="84"/>
      <c r="H20" s="62">
        <v>2175</v>
      </c>
      <c r="I20" s="25"/>
      <c r="J20" s="55">
        <f t="shared" si="0"/>
        <v>0</v>
      </c>
      <c r="K20" s="12"/>
      <c r="L20" s="55">
        <f t="shared" si="1"/>
        <v>0</v>
      </c>
      <c r="M20" s="57">
        <f t="shared" si="2"/>
        <v>0</v>
      </c>
    </row>
    <row r="21" spans="5:13" ht="12.75">
      <c r="E21" s="15"/>
      <c r="G21" s="85"/>
      <c r="H21" s="60">
        <v>2210</v>
      </c>
      <c r="I21" s="54"/>
      <c r="J21" s="56">
        <f t="shared" si="0"/>
        <v>0</v>
      </c>
      <c r="K21" s="53"/>
      <c r="L21" s="56">
        <f t="shared" si="1"/>
        <v>0</v>
      </c>
      <c r="M21" s="58">
        <f t="shared" si="2"/>
        <v>0</v>
      </c>
    </row>
    <row r="22" spans="5:13" ht="12.75">
      <c r="E22" s="15"/>
      <c r="G22" s="59" t="s">
        <v>15</v>
      </c>
      <c r="H22" s="18"/>
      <c r="I22" s="18"/>
      <c r="J22" s="19">
        <f>SUM(J16:J21)</f>
        <v>56</v>
      </c>
      <c r="K22" s="20"/>
      <c r="L22" s="21">
        <f>SUM(L16:L21)</f>
        <v>57.1</v>
      </c>
      <c r="M22" s="22">
        <f>SUM(M16:M21)</f>
        <v>1</v>
      </c>
    </row>
    <row r="23" spans="5:13" ht="12.75">
      <c r="E23" s="15"/>
      <c r="G23" s="78" t="s">
        <v>18</v>
      </c>
      <c r="H23" s="24">
        <v>0.75</v>
      </c>
      <c r="I23" s="24"/>
      <c r="J23" s="12">
        <f>SUMIF($K$3:$K$4,H23,$J$3:$J$4)</f>
        <v>0</v>
      </c>
      <c r="K23" s="12"/>
      <c r="L23" s="12">
        <f>SUMIF($K$3:$K$4,H23,$L$3:$L$4)</f>
        <v>0</v>
      </c>
      <c r="M23" s="17">
        <f>COUNTIF($K$3:$K$4,H23)</f>
        <v>0</v>
      </c>
    </row>
    <row r="24" spans="5:13" ht="12.75">
      <c r="E24" s="15"/>
      <c r="G24" s="78"/>
      <c r="H24" s="24">
        <v>0.85</v>
      </c>
      <c r="I24" s="24"/>
      <c r="J24" s="12">
        <f>SUMIF($K$3:$K$4,H24,$J$3:$J$4)</f>
        <v>0</v>
      </c>
      <c r="K24" s="12"/>
      <c r="L24" s="12">
        <f>SUMIF($K$3:$K$4,H24,$L$3:$L$4)</f>
        <v>0</v>
      </c>
      <c r="M24" s="17">
        <f>COUNTIF($K$3:$K$4,H24)</f>
        <v>0</v>
      </c>
    </row>
    <row r="25" spans="5:13" ht="12.75">
      <c r="E25" s="15"/>
      <c r="G25" s="79"/>
      <c r="H25" s="25">
        <v>0.98</v>
      </c>
      <c r="I25" s="25"/>
      <c r="J25" s="12">
        <f>SUMIF($K$3:$K$4,H25,$J$3:$J$4)</f>
        <v>56</v>
      </c>
      <c r="K25" s="12"/>
      <c r="L25" s="12">
        <f>SUMIF($K$3:$K$4,H25,$L$3:$L$4)</f>
        <v>57.1</v>
      </c>
      <c r="M25" s="17">
        <f>COUNTIF($K$3:$K$4,H25)</f>
        <v>1</v>
      </c>
    </row>
    <row r="26" spans="5:13" ht="12.75">
      <c r="E26" s="15"/>
      <c r="G26" s="18" t="s">
        <v>15</v>
      </c>
      <c r="H26" s="18"/>
      <c r="I26" s="18"/>
      <c r="J26" s="19">
        <f>SUM(J23:J25)</f>
        <v>56</v>
      </c>
      <c r="K26" s="20"/>
      <c r="L26" s="21">
        <f>SUM(L23:L25)</f>
        <v>57.1</v>
      </c>
      <c r="M26" s="22">
        <f>SUM(M23:M25)</f>
        <v>1</v>
      </c>
    </row>
    <row r="27" spans="5:13" ht="12.75">
      <c r="E27" s="15"/>
      <c r="G27" s="78" t="s">
        <v>19</v>
      </c>
      <c r="H27" s="24" t="s">
        <v>20</v>
      </c>
      <c r="I27" s="24"/>
      <c r="J27" s="12">
        <f>SUMIF($M$3:$M$4,H27,$J$3:$J$4)</f>
        <v>0</v>
      </c>
      <c r="K27" s="12"/>
      <c r="L27" s="12">
        <f>SUMIF($M$3:$M$4,H27,$L$3:$L$4)</f>
        <v>0</v>
      </c>
      <c r="M27" s="17">
        <f>COUNTIF($M$3:$M$4,H27)</f>
        <v>0</v>
      </c>
    </row>
    <row r="28" spans="5:13" ht="12.75">
      <c r="E28" s="15"/>
      <c r="G28" s="79"/>
      <c r="H28" s="25" t="s">
        <v>54</v>
      </c>
      <c r="I28" s="25"/>
      <c r="J28" s="12">
        <f>SUMIF($M$3:$M$4,H28,$J$3:$J$4)</f>
        <v>56</v>
      </c>
      <c r="K28" s="12"/>
      <c r="L28" s="12">
        <f>SUMIF($M$3:$M$4,H28,$L$3:$L$4)</f>
        <v>57.1</v>
      </c>
      <c r="M28" s="17">
        <f>COUNTIF($M$3:$M$4,H28)</f>
        <v>1</v>
      </c>
    </row>
    <row r="29" spans="5:13" ht="12.75">
      <c r="E29" s="15"/>
      <c r="G29" s="79"/>
      <c r="H29" s="25" t="s">
        <v>55</v>
      </c>
      <c r="I29" s="25"/>
      <c r="J29" s="12">
        <f>SUMIF($M$3:$M$4,H29,$J$3:$J$4)</f>
        <v>0</v>
      </c>
      <c r="K29" s="12"/>
      <c r="L29" s="12">
        <f>SUMIF($M$3:$M$4,H29,$L$3:$L$4)</f>
        <v>0</v>
      </c>
      <c r="M29" s="17">
        <f>COUNTIF($M$3:$M$4,H29)</f>
        <v>0</v>
      </c>
    </row>
    <row r="30" spans="5:13" ht="12.75">
      <c r="E30" s="15"/>
      <c r="G30" s="79"/>
      <c r="H30" s="25" t="s">
        <v>56</v>
      </c>
      <c r="I30" s="25"/>
      <c r="J30" s="12">
        <f>SUMIF($M$3:$M$4,H30,$J$3:$J$4)</f>
        <v>0</v>
      </c>
      <c r="K30" s="12"/>
      <c r="L30" s="12">
        <f>SUMIF($M$3:$M$4,H30,$L$3:$L$4)</f>
        <v>0</v>
      </c>
      <c r="M30" s="17">
        <f>COUNTIF($M$3:$M$4,H30)</f>
        <v>0</v>
      </c>
    </row>
    <row r="31" spans="5:13" ht="12.75">
      <c r="E31" s="15"/>
      <c r="G31" s="18" t="s">
        <v>15</v>
      </c>
      <c r="H31" s="18"/>
      <c r="I31" s="18"/>
      <c r="J31" s="19">
        <f>SUM(J27:J30)</f>
        <v>56</v>
      </c>
      <c r="K31" s="20"/>
      <c r="L31" s="21">
        <f>SUM(L27:L30)</f>
        <v>57.1</v>
      </c>
      <c r="M31" s="22">
        <f>SUM(M27:M30)</f>
        <v>1</v>
      </c>
    </row>
    <row r="32" spans="5:13" ht="12.75">
      <c r="E32" s="15"/>
      <c r="G32" s="78" t="s">
        <v>10</v>
      </c>
      <c r="H32" s="26">
        <v>0.4</v>
      </c>
      <c r="I32" s="26"/>
      <c r="J32" s="12">
        <f>SUMIF($AD$3:$AD$4,H32,$J$3:$J$4)</f>
        <v>56</v>
      </c>
      <c r="K32" s="12"/>
      <c r="L32" s="12">
        <f>SUMIF($AD$3:$AD$4,H32,$L$3:$L$4)</f>
        <v>57.1</v>
      </c>
      <c r="M32" s="17">
        <f>COUNTIF($AD$3:$AD$4,H32)</f>
        <v>1</v>
      </c>
    </row>
    <row r="33" spans="5:13" ht="12.75">
      <c r="E33" s="15"/>
      <c r="G33" s="78"/>
      <c r="H33" s="26">
        <v>1</v>
      </c>
      <c r="I33" s="26"/>
      <c r="J33" s="12">
        <f>SUMIF($AD$3:$AD$4,H33,$J$3:$J$4)</f>
        <v>0</v>
      </c>
      <c r="K33" s="12"/>
      <c r="L33" s="12">
        <f>SUMIF($AD$3:$AD$4,H33,$L$3:$L$4)</f>
        <v>0</v>
      </c>
      <c r="M33" s="17">
        <f>COUNTIF($AD$3:$AD$4,H33)</f>
        <v>0</v>
      </c>
    </row>
    <row r="34" spans="5:13" ht="12.75">
      <c r="E34" s="15"/>
      <c r="G34" s="79"/>
      <c r="H34" s="27">
        <v>3</v>
      </c>
      <c r="I34" s="27"/>
      <c r="J34" s="12">
        <f>SUMIF($AD$3:$AD$4,H34,$J$3:$J$4)</f>
        <v>0</v>
      </c>
      <c r="K34" s="12"/>
      <c r="L34" s="12">
        <f>SUMIF($AD$3:$AD$4,H34,$L$3:$L$4)</f>
        <v>0</v>
      </c>
      <c r="M34" s="17">
        <f>COUNTIF($AD$3:$AD$4,H34)</f>
        <v>0</v>
      </c>
    </row>
    <row r="35" spans="5:13" ht="12.75">
      <c r="E35" s="15"/>
      <c r="G35" s="79"/>
      <c r="H35" s="27">
        <v>6</v>
      </c>
      <c r="I35" s="27"/>
      <c r="J35" s="12">
        <f>SUMIF($AD$3:$AD$4,H35,$J$3:$J$4)</f>
        <v>0</v>
      </c>
      <c r="K35" s="12"/>
      <c r="L35" s="12">
        <f>SUMIF($AD$3:$AD$4,H35,$L$3:$L$4)</f>
        <v>0</v>
      </c>
      <c r="M35" s="17">
        <f>COUNTIF($AD$3:$AD$4,H35)</f>
        <v>0</v>
      </c>
    </row>
    <row r="36" spans="5:13" ht="12.75">
      <c r="E36" s="15"/>
      <c r="G36" s="79"/>
      <c r="H36" s="27">
        <v>10</v>
      </c>
      <c r="I36" s="27"/>
      <c r="J36" s="12">
        <f>SUMIF($AD$3:$AD$4,H36,$J$3:$J$4)</f>
        <v>0</v>
      </c>
      <c r="K36" s="12"/>
      <c r="L36" s="12">
        <f>SUMIF($AD$3:$AD$4,H36,$L$3:$L$4)</f>
        <v>0</v>
      </c>
      <c r="M36" s="17">
        <f>COUNTIF($AD$3:$AD$4,H36)</f>
        <v>0</v>
      </c>
    </row>
    <row r="37" spans="5:13" ht="12.75">
      <c r="E37" s="15"/>
      <c r="G37" s="18" t="s">
        <v>15</v>
      </c>
      <c r="H37" s="18"/>
      <c r="I37" s="18"/>
      <c r="J37" s="19">
        <f>SUM(J32:J36)</f>
        <v>56</v>
      </c>
      <c r="K37" s="20"/>
      <c r="L37" s="21">
        <f>SUM(L32:L36)</f>
        <v>57.1</v>
      </c>
      <c r="M37" s="22">
        <f>SUM(M32:M36)</f>
        <v>1</v>
      </c>
    </row>
    <row r="38" spans="5:13" ht="12.75">
      <c r="E38" s="15"/>
      <c r="G38" s="80" t="s">
        <v>23</v>
      </c>
      <c r="H38" s="28">
        <v>220</v>
      </c>
      <c r="I38" s="28"/>
      <c r="J38" s="12">
        <f>SUMIF($AE$3:$AE$4,H38,$J$3:$J$4)</f>
        <v>0</v>
      </c>
      <c r="K38" s="12"/>
      <c r="L38" s="12">
        <f>SUMIF($AE$3:$AE$4,H38,$L$3:$L$4)</f>
        <v>0</v>
      </c>
      <c r="M38" s="17">
        <f>COUNTIF($AE$3:$AE$4,H38)</f>
        <v>0</v>
      </c>
    </row>
    <row r="39" spans="5:13" ht="12.75">
      <c r="E39" s="15"/>
      <c r="G39" s="81"/>
      <c r="H39" s="28">
        <v>380</v>
      </c>
      <c r="I39" s="28"/>
      <c r="J39" s="12">
        <f>SUMIF($AE$3:$AE$4,H39,$J$3:$J$4)</f>
        <v>56</v>
      </c>
      <c r="K39" s="12"/>
      <c r="L39" s="12">
        <f>SUMIF($AE$3:$AE$4,H39,$L$3:$L$4)</f>
        <v>57.1</v>
      </c>
      <c r="M39" s="17">
        <f>COUNTIF($AE$3:$AE$4,H39)</f>
        <v>1</v>
      </c>
    </row>
    <row r="40" spans="5:13" ht="12.75">
      <c r="E40" s="15"/>
      <c r="G40" s="82"/>
      <c r="H40" s="28">
        <v>10000</v>
      </c>
      <c r="I40" s="28"/>
      <c r="J40" s="12">
        <f>SUMIF($AE$3:$AE$4,H40,$J$3:$J$4)</f>
        <v>0</v>
      </c>
      <c r="K40" s="12"/>
      <c r="L40" s="12">
        <f>SUMIF($AE$3:$AE$4,H40,$L$3:$L$4)</f>
        <v>0</v>
      </c>
      <c r="M40" s="17">
        <f>COUNTIF($AE$3:$AE$4,H40)</f>
        <v>0</v>
      </c>
    </row>
    <row r="41" spans="5:13" ht="12.75">
      <c r="E41" s="15"/>
      <c r="G41" s="18" t="s">
        <v>15</v>
      </c>
      <c r="H41" s="18"/>
      <c r="I41" s="18"/>
      <c r="J41" s="19">
        <f>SUM(J38:J40)</f>
        <v>56</v>
      </c>
      <c r="K41" s="20"/>
      <c r="L41" s="19">
        <f>SUM(L38:L40)</f>
        <v>57.1</v>
      </c>
      <c r="M41" s="22">
        <f>SUM(M38:M40)</f>
        <v>1</v>
      </c>
    </row>
    <row r="42" spans="5:13" ht="12.75">
      <c r="E42" s="15"/>
      <c r="G42" s="78" t="s">
        <v>26</v>
      </c>
      <c r="H42" s="28" t="s">
        <v>25</v>
      </c>
      <c r="I42" s="28"/>
      <c r="J42" s="12">
        <f>SUMIF($F$3:$F$4,H42,$J$3:$J$4)</f>
        <v>56</v>
      </c>
      <c r="K42" s="12"/>
      <c r="L42" s="12">
        <f>SUMIF($F$3:$F$4,H42,$L$3:$L$4)</f>
        <v>57.1</v>
      </c>
      <c r="M42" s="17">
        <f>COUNTIF($F$3:$F$4,H42)</f>
        <v>1</v>
      </c>
    </row>
    <row r="43" spans="5:13" ht="62.25" customHeight="1">
      <c r="E43" s="15"/>
      <c r="G43" s="78"/>
      <c r="H43" s="28" t="s">
        <v>44</v>
      </c>
      <c r="I43" s="28"/>
      <c r="J43" s="12">
        <f>SUMIF($F$3:$F$4,H43,$J$3:$J$4)</f>
        <v>0</v>
      </c>
      <c r="K43" s="12"/>
      <c r="L43" s="12">
        <f>SUMIF($F$3:$F$4,H43,$L$3:$L$4)</f>
        <v>0</v>
      </c>
      <c r="M43" s="17">
        <f>COUNTIF($F$3:$F$4,H43)</f>
        <v>0</v>
      </c>
    </row>
    <row r="44" spans="5:13" ht="12.75">
      <c r="E44" s="15"/>
      <c r="G44" s="18" t="s">
        <v>15</v>
      </c>
      <c r="H44" s="18"/>
      <c r="I44" s="18"/>
      <c r="J44" s="19">
        <f>SUM(J42:J43)</f>
        <v>56</v>
      </c>
      <c r="K44" s="20"/>
      <c r="L44" s="21">
        <f>SUM(L42:L43)</f>
        <v>57.1</v>
      </c>
      <c r="M44" s="22">
        <f>SUM(M42:M43)</f>
        <v>1</v>
      </c>
    </row>
    <row r="45" spans="5:13" ht="15.75">
      <c r="E45" s="15"/>
      <c r="G45" s="13" t="s">
        <v>29</v>
      </c>
      <c r="J45" s="13" t="str">
        <f>IF(AND(J11=J15,J15=J22,J22=J26,J26=J31,J37=J41,J41=J44),"данные корректны","уточните данные")</f>
        <v>данные корректны</v>
      </c>
      <c r="L45" s="13" t="str">
        <f>IF(AND(L11=L15,L15=L22,L22=L26,L26=L31,L37=L41,L41=L44),"данные корректны","уточните данные")</f>
        <v>данные корректны</v>
      </c>
      <c r="M45" s="13" t="str">
        <f>IF(AND(M11=M15,M15=M22,M22=M26,M26=M31,M37=M41,M41=M44),"данные корректны","уточните данные")</f>
        <v>данные корректны</v>
      </c>
    </row>
    <row r="48" ht="12.75">
      <c r="I48" s="67"/>
    </row>
  </sheetData>
  <sheetProtection formatCells="0" formatColumns="0" formatRows="0" autoFilter="0"/>
  <autoFilter ref="A2:AJ3"/>
  <mergeCells count="9">
    <mergeCell ref="A1:G1"/>
    <mergeCell ref="G42:G43"/>
    <mergeCell ref="G9:G10"/>
    <mergeCell ref="G12:G14"/>
    <mergeCell ref="G32:G36"/>
    <mergeCell ref="G23:G25"/>
    <mergeCell ref="G27:G30"/>
    <mergeCell ref="G38:G40"/>
    <mergeCell ref="G16:G21"/>
  </mergeCells>
  <printOptions/>
  <pageMargins left="0.196850393700787" right="0.196850393700787" top="0.393700787401575" bottom="0.196850393700787" header="0" footer="0"/>
  <pageSetup horizontalDpi="600" verticalDpi="600" orientation="landscape" paperSize="9" scale="5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Тарабановский</dc:creator>
  <cp:keywords/>
  <dc:description/>
  <cp:lastModifiedBy>Mishina</cp:lastModifiedBy>
  <cp:lastPrinted>2013-02-13T07:45:44Z</cp:lastPrinted>
  <dcterms:created xsi:type="dcterms:W3CDTF">2009-04-17T07:08:23Z</dcterms:created>
  <dcterms:modified xsi:type="dcterms:W3CDTF">2015-11-27T07:48:53Z</dcterms:modified>
  <cp:category/>
  <cp:version/>
  <cp:contentType/>
  <cp:contentStatus/>
</cp:coreProperties>
</file>